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peterwhitlam/Desktop/"/>
    </mc:Choice>
  </mc:AlternateContent>
  <xr:revisionPtr revIDLastSave="0" documentId="13_ncr:1_{7EE6B005-CB6D-E947-8657-7D27D3580605}" xr6:coauthVersionLast="47" xr6:coauthVersionMax="47" xr10:uidLastSave="{00000000-0000-0000-0000-000000000000}"/>
  <bookViews>
    <workbookView xWindow="0" yWindow="740" windowWidth="29400" windowHeight="17140" xr2:uid="{00000000-000D-0000-FFFF-FFFF00000000}"/>
  </bookViews>
  <sheets>
    <sheet name="Maslow 4" sheetId="1" r:id="rId1"/>
  </sheets>
  <definedNames>
    <definedName name="motorHt">#REF!</definedName>
    <definedName name="motorSep">#REF!</definedName>
    <definedName name="sledWeight">#REF!</definedName>
    <definedName name="workAreaHeight">#REF!</definedName>
    <definedName name="workAreaWid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A15" i="1"/>
  <c r="A27" i="1" s="1"/>
  <c r="H22" i="1"/>
  <c r="H21" i="1" s="1"/>
  <c r="H33" i="1" s="1"/>
  <c r="D17" i="1"/>
  <c r="D9" i="1"/>
  <c r="C9" i="1"/>
  <c r="H34" i="1" l="1"/>
  <c r="E30" i="1"/>
  <c r="F30" i="1" s="1"/>
  <c r="G30" i="1" s="1"/>
  <c r="D18" i="1"/>
  <c r="H9" i="1" l="1"/>
  <c r="C18" i="1" s="1"/>
  <c r="C33" i="1"/>
  <c r="C32" i="1"/>
  <c r="E29" i="1"/>
  <c r="F29" i="1" s="1"/>
  <c r="G29" i="1" s="1"/>
  <c r="C31" i="1" l="1"/>
  <c r="E32" i="1" s="1"/>
  <c r="F33" i="1"/>
  <c r="C17" i="1"/>
  <c r="F32" i="1" l="1"/>
  <c r="G32" i="1" s="1"/>
  <c r="C20" i="1"/>
  <c r="C19" i="1"/>
  <c r="E17" i="1"/>
  <c r="F17" i="1" s="1"/>
  <c r="G17" i="1" s="1"/>
  <c r="C21" i="1"/>
  <c r="E18" i="1"/>
  <c r="F18" i="1" s="1"/>
  <c r="G18" i="1" s="1"/>
  <c r="F21" i="1"/>
  <c r="E20" i="1" l="1"/>
  <c r="F20" i="1" l="1"/>
  <c r="G20" i="1" s="1"/>
</calcChain>
</file>

<file path=xl/sharedStrings.xml><?xml version="1.0" encoding="utf-8"?>
<sst xmlns="http://schemas.openxmlformats.org/spreadsheetml/2006/main" count="45" uniqueCount="30">
  <si>
    <t>Blue areas are data entry</t>
  </si>
  <si>
    <t>green/red areas are the results</t>
  </si>
  <si>
    <t>min arm angles</t>
  </si>
  <si>
    <t>from Bar</t>
  </si>
  <si>
    <t>from Cad</t>
  </si>
  <si>
    <t>clipped ears</t>
  </si>
  <si>
    <t>adjacent anchors</t>
  </si>
  <si>
    <t>opposite anchors</t>
  </si>
  <si>
    <t>workpiece</t>
  </si>
  <si>
    <t>frame width</t>
  </si>
  <si>
    <t>offset</t>
  </si>
  <si>
    <t>ratio</t>
  </si>
  <si>
    <t>angle from square</t>
  </si>
  <si>
    <t>angle between belts</t>
  </si>
  <si>
    <t>Horizontal</t>
  </si>
  <si>
    <t>Vertical</t>
  </si>
  <si>
    <t>frame diag (c)</t>
  </si>
  <si>
    <t>lower near anchor to top corner (a)</t>
  </si>
  <si>
    <t>top far anchor to top corner (b)</t>
  </si>
  <si>
    <t>required belt</t>
  </si>
  <si>
    <t>max belt</t>
  </si>
  <si>
    <t>fixed length</t>
  </si>
  <si>
    <t>SECTION CALCULATES OPTIMAL FRAME SIZE AND OFFSET</t>
  </si>
  <si>
    <t>SECTION VALIDATES WORKPIECE AND FRAME RATIOS</t>
  </si>
  <si>
    <t>Amber are Optimal Dimensions for Config</t>
  </si>
  <si>
    <t>UNIT (IN or MM)</t>
  </si>
  <si>
    <t>IN</t>
  </si>
  <si>
    <t>MM</t>
  </si>
  <si>
    <t>For Calculations</t>
  </si>
  <si>
    <t>Frame 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</si>
</sst>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"/>
  </numFmts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3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FFC000"/>
        <bgColor rgb="FFB6D7A8"/>
      </patternFill>
    </fill>
    <fill>
      <patternFill patternType="solid">
        <fgColor rgb="FFFFC00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2" fontId="1" fillId="0" borderId="0" xfId="0" applyNumberFormat="1" applyFont="1"/>
    <xf numFmtId="2" fontId="1" fillId="2" borderId="0" xfId="0" applyNumberFormat="1" applyFont="1" applyFill="1"/>
    <xf numFmtId="0" fontId="2" fillId="0" borderId="0" xfId="0" applyFont="1"/>
    <xf numFmtId="167" fontId="1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3" fillId="0" borderId="0" xfId="0" applyFont="1"/>
    <xf numFmtId="0" fontId="1" fillId="4" borderId="0" xfId="0" applyFont="1" applyFill="1"/>
    <xf numFmtId="2" fontId="1" fillId="5" borderId="0" xfId="0" applyNumberFormat="1" applyFont="1" applyFill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15"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N34"/>
  <sheetViews>
    <sheetView tabSelected="1" zoomScale="101" workbookViewId="0">
      <selection activeCell="A2" sqref="A2"/>
    </sheetView>
  </sheetViews>
  <sheetFormatPr baseColWidth="10" defaultColWidth="12.6640625" defaultRowHeight="15.75" customHeight="1" x14ac:dyDescent="0.15"/>
  <cols>
    <col min="1" max="1" width="33" customWidth="1"/>
    <col min="2" max="2" width="13.6640625" customWidth="1"/>
    <col min="5" max="5" width="12.6640625" customWidth="1"/>
    <col min="6" max="6" width="15.1640625" bestFit="1" customWidth="1"/>
    <col min="8" max="8" width="9.5" bestFit="1" customWidth="1"/>
    <col min="14" max="14" width="0" hidden="1" customWidth="1"/>
  </cols>
  <sheetData>
    <row r="4" spans="1:14" ht="15.75" customHeight="1" x14ac:dyDescent="0.15">
      <c r="A4" s="14" t="s">
        <v>25</v>
      </c>
      <c r="B4" s="1" t="s">
        <v>27</v>
      </c>
    </row>
    <row r="5" spans="1:14" ht="15.75" customHeight="1" x14ac:dyDescent="0.15">
      <c r="A5" s="1" t="s">
        <v>0</v>
      </c>
      <c r="B5" s="2"/>
      <c r="N5" s="6" t="s">
        <v>26</v>
      </c>
    </row>
    <row r="6" spans="1:14" ht="15.75" customHeight="1" x14ac:dyDescent="0.15">
      <c r="A6" s="3" t="s">
        <v>1</v>
      </c>
      <c r="B6" s="2"/>
      <c r="C6" s="2"/>
      <c r="D6" s="2"/>
      <c r="F6" s="2"/>
      <c r="J6" s="6"/>
      <c r="N6" s="6" t="s">
        <v>27</v>
      </c>
    </row>
    <row r="7" spans="1:14" ht="15.75" customHeight="1" x14ac:dyDescent="0.15">
      <c r="A7" s="11" t="s">
        <v>24</v>
      </c>
      <c r="B7" s="2"/>
      <c r="C7" s="2"/>
      <c r="D7" s="2"/>
      <c r="F7" s="2"/>
      <c r="J7" s="6"/>
    </row>
    <row r="8" spans="1:14" ht="15.75" customHeight="1" x14ac:dyDescent="0.15">
      <c r="A8" s="2" t="s">
        <v>2</v>
      </c>
      <c r="B8" s="2" t="s">
        <v>3</v>
      </c>
      <c r="C8" s="2" t="s">
        <v>4</v>
      </c>
      <c r="D8" s="2" t="s">
        <v>5</v>
      </c>
      <c r="F8" s="2" t="s">
        <v>28</v>
      </c>
      <c r="H8" s="6" t="s">
        <v>29</v>
      </c>
    </row>
    <row r="9" spans="1:14" ht="15.75" customHeight="1" x14ac:dyDescent="0.15">
      <c r="A9" s="2" t="s">
        <v>6</v>
      </c>
      <c r="B9" s="2">
        <v>40</v>
      </c>
      <c r="C9" s="2">
        <f>38.7</f>
        <v>38.700000000000003</v>
      </c>
      <c r="D9">
        <f>27.5</f>
        <v>27.5</v>
      </c>
      <c r="F9" s="1">
        <v>40</v>
      </c>
      <c r="H9" s="4">
        <f>B18*TAN(RADIANS(((180-(DEGREES(ATAN((B18+2*D17)/(B17+2*D18)))))-F10)/2))</f>
        <v>215.76567409283297</v>
      </c>
      <c r="J9" s="6"/>
    </row>
    <row r="10" spans="1:14" ht="15.75" customHeight="1" x14ac:dyDescent="0.15">
      <c r="A10" s="2" t="s">
        <v>7</v>
      </c>
      <c r="B10" s="2">
        <v>130</v>
      </c>
      <c r="C10" s="2">
        <v>128.69999999999999</v>
      </c>
      <c r="D10" s="2">
        <v>123.07</v>
      </c>
      <c r="F10" s="1">
        <v>130</v>
      </c>
      <c r="L10" s="8"/>
    </row>
    <row r="11" spans="1:14" ht="15.75" customHeight="1" x14ac:dyDescent="0.15">
      <c r="A11" s="2"/>
    </row>
    <row r="12" spans="1:14" ht="15.75" customHeight="1" x14ac:dyDescent="0.15">
      <c r="A12" s="10" t="s">
        <v>22</v>
      </c>
    </row>
    <row r="13" spans="1:14" ht="15.75" customHeight="1" x14ac:dyDescent="0.15">
      <c r="A13" s="2"/>
    </row>
    <row r="14" spans="1:14" ht="15.75" customHeight="1" x14ac:dyDescent="0.15">
      <c r="A14" s="2"/>
    </row>
    <row r="15" spans="1:14" ht="15.75" customHeight="1" x14ac:dyDescent="0.15">
      <c r="A15" s="2" t="str">
        <f>"Check Frame Width ("&amp;B4&amp;")"</f>
        <v>Check Frame Width (MM)</v>
      </c>
      <c r="J15" s="2"/>
    </row>
    <row r="16" spans="1:14" ht="15.75" customHeight="1" x14ac:dyDescent="0.15">
      <c r="A16" s="4"/>
      <c r="B16" s="4" t="s">
        <v>8</v>
      </c>
      <c r="C16" s="2" t="s">
        <v>9</v>
      </c>
      <c r="D16" s="4" t="s">
        <v>10</v>
      </c>
      <c r="E16" s="4" t="s">
        <v>11</v>
      </c>
      <c r="F16" s="4" t="s">
        <v>12</v>
      </c>
      <c r="G16" s="2" t="s">
        <v>13</v>
      </c>
      <c r="J16" s="2"/>
      <c r="K16" s="2"/>
    </row>
    <row r="17" spans="1:11" ht="15.75" customHeight="1" x14ac:dyDescent="0.15">
      <c r="A17" s="4" t="s">
        <v>14</v>
      </c>
      <c r="B17" s="5">
        <v>2440</v>
      </c>
      <c r="C17" s="11">
        <f>ROUNDUP(B17+(2*D17)+H9,0)</f>
        <v>3544</v>
      </c>
      <c r="D17" s="12">
        <f>(B17/TAN(RADIANS((180-F9)/2)))/2</f>
        <v>444.04368580476705</v>
      </c>
      <c r="E17" s="7">
        <f>D18/(B17/2+D17)</f>
        <v>0.36657691453874963</v>
      </c>
      <c r="F17" s="4">
        <f t="shared" ref="F17:F18" si="0">DEGREES(ATAN(E17))</f>
        <v>20.131770313094528</v>
      </c>
      <c r="G17">
        <f t="shared" ref="G17:G18" si="1">180-(2*F17)</f>
        <v>139.73645937381093</v>
      </c>
      <c r="J17" s="2"/>
      <c r="K17" s="2"/>
    </row>
    <row r="18" spans="1:11" ht="15.75" customHeight="1" x14ac:dyDescent="0.15">
      <c r="A18" s="4" t="s">
        <v>15</v>
      </c>
      <c r="B18" s="5">
        <v>1220</v>
      </c>
      <c r="C18" s="11">
        <f>ROUNDUP(B18+(2*D18)+H9,0)</f>
        <v>2656</v>
      </c>
      <c r="D18" s="12">
        <f>(D17*TAN(RADIANS((180-F9)/2)))/2</f>
        <v>610</v>
      </c>
      <c r="E18" s="7">
        <f>D17/(B18/2+D18)</f>
        <v>0.36397023426620251</v>
      </c>
      <c r="F18" s="4">
        <f t="shared" si="0"/>
        <v>20.000000000000011</v>
      </c>
      <c r="G18">
        <f t="shared" si="1"/>
        <v>139.99999999999997</v>
      </c>
      <c r="J18" s="2"/>
      <c r="K18" s="2"/>
    </row>
    <row r="19" spans="1:11" ht="15.75" customHeight="1" x14ac:dyDescent="0.15">
      <c r="B19" s="9" t="s">
        <v>16</v>
      </c>
      <c r="C19">
        <f>SQRT(C17^2+C18^2)</f>
        <v>4428.800289017332</v>
      </c>
    </row>
    <row r="20" spans="1:11" ht="15.75" customHeight="1" x14ac:dyDescent="0.15">
      <c r="B20" s="9" t="s">
        <v>17</v>
      </c>
      <c r="C20">
        <f>SQRT((B18+D18)^2+D17^2)</f>
        <v>1883.1024387704144</v>
      </c>
      <c r="E20">
        <f>(C20^2+C21^2-C19^2)/(2*C20*C21)</f>
        <v>-0.66458805293749912</v>
      </c>
      <c r="F20" s="8">
        <f>IF(ISERROR(DEGREES(ACOS(E20))), 180, DEGREES(ACOS(E20)))</f>
        <v>131.65072969693009</v>
      </c>
      <c r="G20">
        <f>F20</f>
        <v>131.65072969693009</v>
      </c>
    </row>
    <row r="21" spans="1:11" ht="15.75" customHeight="1" x14ac:dyDescent="0.15">
      <c r="B21" s="9" t="s">
        <v>18</v>
      </c>
      <c r="C21">
        <f>SQRT((B17+D17)^2+D18^2)</f>
        <v>2947.8480255315644</v>
      </c>
      <c r="E21" s="2" t="s">
        <v>19</v>
      </c>
      <c r="F21" s="8">
        <f>SQRT((C17-D17)^2+(C18-D18)^2)</f>
        <v>3714.2758580804007</v>
      </c>
      <c r="G21" s="2" t="s">
        <v>20</v>
      </c>
      <c r="H21">
        <f>IF(B4="IN",14.5*12,14.5*12*25.4)+H22</f>
        <v>4470.3999999999996</v>
      </c>
    </row>
    <row r="22" spans="1:11" ht="15.75" customHeight="1" x14ac:dyDescent="0.15">
      <c r="G22" s="2" t="s">
        <v>21</v>
      </c>
      <c r="H22" s="2">
        <f>IF(B4="IN",50.8/25.4,50.8)</f>
        <v>50.8</v>
      </c>
    </row>
    <row r="24" spans="1:11" ht="15.75" customHeight="1" x14ac:dyDescent="0.15">
      <c r="A24" s="10" t="s">
        <v>23</v>
      </c>
    </row>
    <row r="26" spans="1:11" ht="15.75" customHeight="1" x14ac:dyDescent="0.15">
      <c r="A26" s="2"/>
    </row>
    <row r="27" spans="1:11" ht="15.75" customHeight="1" x14ac:dyDescent="0.15">
      <c r="A27" s="2" t="str">
        <f>A15</f>
        <v>Check Frame Width (MM)</v>
      </c>
    </row>
    <row r="28" spans="1:11" ht="15.75" customHeight="1" x14ac:dyDescent="0.15">
      <c r="A28" s="4"/>
      <c r="B28" s="4" t="s">
        <v>8</v>
      </c>
      <c r="C28" s="2" t="s">
        <v>9</v>
      </c>
      <c r="D28" s="4" t="s">
        <v>10</v>
      </c>
      <c r="E28" s="4" t="s">
        <v>11</v>
      </c>
      <c r="F28" s="4" t="s">
        <v>12</v>
      </c>
      <c r="G28" s="2" t="s">
        <v>13</v>
      </c>
    </row>
    <row r="29" spans="1:11" ht="15.75" customHeight="1" x14ac:dyDescent="0.15">
      <c r="A29" s="4" t="s">
        <v>14</v>
      </c>
      <c r="B29" s="5">
        <v>2440</v>
      </c>
      <c r="C29" s="5">
        <v>3600</v>
      </c>
      <c r="D29" s="5">
        <v>450</v>
      </c>
      <c r="E29" s="7">
        <f>D30/(B29/2+D29)</f>
        <v>0.3652694610778443</v>
      </c>
      <c r="F29" s="4">
        <f t="shared" ref="F29:F30" si="2">DEGREES(ATAN(E29))</f>
        <v>20.065704897423423</v>
      </c>
      <c r="G29">
        <f t="shared" ref="G29:G30" si="3">180-(2*F29)</f>
        <v>139.86859020515317</v>
      </c>
      <c r="I29" s="13" t="str">
        <f>IF((D29+D29+B29)&gt;C29,"FRAME TOO SMALL","")</f>
        <v/>
      </c>
    </row>
    <row r="30" spans="1:11" ht="15.75" customHeight="1" x14ac:dyDescent="0.15">
      <c r="A30" s="4" t="s">
        <v>15</v>
      </c>
      <c r="B30" s="5">
        <v>1220</v>
      </c>
      <c r="C30" s="5">
        <v>2700</v>
      </c>
      <c r="D30" s="5">
        <v>610</v>
      </c>
      <c r="E30" s="7">
        <f>D29/(B30/2+D30)</f>
        <v>0.36885245901639346</v>
      </c>
      <c r="F30" s="4">
        <f t="shared" si="2"/>
        <v>20.246620075588218</v>
      </c>
      <c r="G30">
        <f t="shared" si="3"/>
        <v>139.50675984882355</v>
      </c>
      <c r="I30" s="13" t="str">
        <f>IF((D30+D30+B30)&gt;C30,"FRAME TOO SMALL","")</f>
        <v/>
      </c>
    </row>
    <row r="31" spans="1:11" ht="15.75" customHeight="1" x14ac:dyDescent="0.15">
      <c r="B31" s="9" t="s">
        <v>16</v>
      </c>
      <c r="C31">
        <f>SQRT(C29^2+C30^2)</f>
        <v>4500</v>
      </c>
    </row>
    <row r="32" spans="1:11" ht="15.75" customHeight="1" x14ac:dyDescent="0.15">
      <c r="B32" s="9" t="s">
        <v>17</v>
      </c>
      <c r="C32">
        <f>SQRT((B30+D30)^2+D29^2)</f>
        <v>1884.5158529447292</v>
      </c>
      <c r="E32">
        <f>(C32^2+C33^2-C31^2)/(2*C32*C33)</f>
        <v>-0.71631726510907334</v>
      </c>
      <c r="F32" s="8">
        <f>IF(ISERROR(DEGREES(ACOS(E32))), 180, DEGREES(ACOS(E32)))</f>
        <v>135.75125808218456</v>
      </c>
      <c r="G32">
        <f>F32</f>
        <v>135.75125808218456</v>
      </c>
    </row>
    <row r="33" spans="2:8" ht="15.75" customHeight="1" x14ac:dyDescent="0.15">
      <c r="B33" s="9" t="s">
        <v>18</v>
      </c>
      <c r="C33">
        <f>SQRT((B29+D29)^2+D30^2)</f>
        <v>2953.6756761702868</v>
      </c>
      <c r="E33" s="2" t="s">
        <v>19</v>
      </c>
      <c r="F33" s="8">
        <f>SQRT((C29-D29)^2+(C30-D30)^2)</f>
        <v>3780.2909940902696</v>
      </c>
      <c r="G33" s="2" t="s">
        <v>20</v>
      </c>
      <c r="H33">
        <f>H21</f>
        <v>4470.3999999999996</v>
      </c>
    </row>
    <row r="34" spans="2:8" ht="15.75" customHeight="1" x14ac:dyDescent="0.15">
      <c r="G34" s="2" t="s">
        <v>21</v>
      </c>
      <c r="H34" s="2">
        <f>H22</f>
        <v>50.8</v>
      </c>
    </row>
  </sheetData>
  <conditionalFormatting sqref="F17:F18">
    <cfRule type="cellIs" dxfId="14" priority="18" operator="lessThan">
      <formula>($F$9/2)</formula>
    </cfRule>
    <cfRule type="cellIs" dxfId="13" priority="19" operator="greaterThanOrEqual">
      <formula>($F$9/2)</formula>
    </cfRule>
  </conditionalFormatting>
  <conditionalFormatting sqref="F21">
    <cfRule type="cellIs" dxfId="12" priority="21" operator="greaterThan">
      <formula>$H$21</formula>
    </cfRule>
    <cfRule type="cellIs" dxfId="11" priority="22" operator="lessThan">
      <formula>4460</formula>
    </cfRule>
  </conditionalFormatting>
  <conditionalFormatting sqref="F29:F30">
    <cfRule type="cellIs" dxfId="10" priority="6" operator="lessThan">
      <formula>($F$9/2)</formula>
    </cfRule>
    <cfRule type="cellIs" dxfId="9" priority="7" operator="greaterThanOrEqual">
      <formula>($F$9/2)</formula>
    </cfRule>
  </conditionalFormatting>
  <conditionalFormatting sqref="F32">
    <cfRule type="cellIs" dxfId="8" priority="11" operator="greaterThanOrEqual">
      <formula>$F$10</formula>
    </cfRule>
  </conditionalFormatting>
  <conditionalFormatting sqref="F33">
    <cfRule type="cellIs" dxfId="7" priority="9" operator="greaterThan">
      <formula>$H$21</formula>
    </cfRule>
    <cfRule type="cellIs" dxfId="6" priority="10" operator="lessThan">
      <formula>4460</formula>
    </cfRule>
  </conditionalFormatting>
  <conditionalFormatting sqref="F32">
    <cfRule type="cellIs" dxfId="5" priority="8" operator="lessThan">
      <formula>$F$10</formula>
    </cfRule>
  </conditionalFormatting>
  <conditionalFormatting sqref="F20">
    <cfRule type="cellIs" dxfId="4" priority="5" operator="greaterThanOrEqual">
      <formula>$F$10</formula>
    </cfRule>
  </conditionalFormatting>
  <conditionalFormatting sqref="F20">
    <cfRule type="cellIs" dxfId="3" priority="4" operator="lessThan">
      <formula>$F$10</formula>
    </cfRule>
  </conditionalFormatting>
  <conditionalFormatting sqref="H9">
    <cfRule type="cellIs" dxfId="1" priority="1" operator="lessThan">
      <formula>($F$9/2)</formula>
    </cfRule>
    <cfRule type="cellIs" dxfId="0" priority="2" operator="greaterThanOrEqual">
      <formula>($F$9/2)</formula>
    </cfRule>
  </conditionalFormatting>
  <dataValidations count="1">
    <dataValidation type="list" allowBlank="1" showInputMessage="1" showErrorMessage="1" sqref="B4" xr:uid="{9B9C2372-D4ED-9743-BF1C-478E73A9BA71}">
      <formula1>$N$5:$N$6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Maslow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Whitlam</cp:lastModifiedBy>
  <dcterms:created xsi:type="dcterms:W3CDTF">2024-04-07T17:39:35Z</dcterms:created>
  <dcterms:modified xsi:type="dcterms:W3CDTF">2024-04-07T17:58:54Z</dcterms:modified>
  <cp:category/>
</cp:coreProperties>
</file>